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H17" i="1" s="1"/>
  <c r="V17" i="1" s="1"/>
  <c r="X17" i="1" s="1"/>
  <c r="I17" i="1" s="1"/>
  <c r="P16" i="1"/>
  <c r="L16" i="1"/>
  <c r="G16" i="1"/>
  <c r="V16" i="1" s="1"/>
  <c r="E16" i="1"/>
  <c r="W16" i="1" s="1"/>
  <c r="P15" i="1"/>
  <c r="L15" i="1"/>
  <c r="J15" i="1"/>
  <c r="E15" i="1"/>
  <c r="W15" i="1" s="1"/>
  <c r="P14" i="1"/>
  <c r="L14" i="1"/>
  <c r="G14" i="1"/>
  <c r="V14" i="1" s="1"/>
  <c r="E14" i="1"/>
  <c r="W14" i="1" s="1"/>
  <c r="P13" i="1"/>
  <c r="L13" i="1"/>
  <c r="J13" i="1"/>
  <c r="E13" i="1"/>
  <c r="K13" i="1" s="1"/>
  <c r="P12" i="1"/>
  <c r="L12" i="1"/>
  <c r="G12" i="1"/>
  <c r="V12" i="1" s="1"/>
  <c r="E12" i="1"/>
  <c r="W12" i="1" s="1"/>
  <c r="X11" i="1"/>
  <c r="X28" i="1" l="1"/>
  <c r="I28" i="1" s="1"/>
  <c r="X30" i="1"/>
  <c r="I30" i="1" s="1"/>
  <c r="X15" i="1"/>
  <c r="I15" i="1" s="1"/>
  <c r="X18" i="1"/>
  <c r="I18" i="1" s="1"/>
  <c r="X34" i="1"/>
  <c r="I34" i="1" s="1"/>
  <c r="X27" i="1"/>
  <c r="I27" i="1" s="1"/>
  <c r="X29" i="1"/>
  <c r="I29" i="1" s="1"/>
  <c r="X31" i="1"/>
  <c r="I31" i="1" s="1"/>
  <c r="X32" i="1"/>
  <c r="I32" i="1" s="1"/>
  <c r="X35" i="1"/>
  <c r="I35" i="1" s="1"/>
  <c r="I16" i="1"/>
  <c r="X25" i="1"/>
  <c r="I25" i="1" s="1"/>
  <c r="X12" i="1"/>
  <c r="I12" i="1" s="1"/>
  <c r="X16" i="1"/>
  <c r="K19" i="1"/>
  <c r="W24" i="1"/>
  <c r="W13" i="1"/>
  <c r="W11" i="1" s="1"/>
  <c r="K17" i="1"/>
  <c r="G19" i="1"/>
  <c r="V19" i="1" s="1"/>
  <c r="G24" i="1"/>
  <c r="V24" i="1" s="1"/>
  <c r="X24" i="1"/>
  <c r="I24" i="1" s="1"/>
  <c r="H35" i="1"/>
  <c r="V35" i="1" s="1"/>
  <c r="V33" i="1" s="1"/>
  <c r="H38" i="1"/>
  <c r="V38" i="1" s="1"/>
  <c r="X38" i="1" s="1"/>
  <c r="I38" i="1" s="1"/>
  <c r="W19" i="1"/>
  <c r="X19" i="1" s="1"/>
  <c r="I19" i="1" s="1"/>
  <c r="K36" i="1"/>
  <c r="K15" i="1"/>
  <c r="J12" i="1"/>
  <c r="G13" i="1"/>
  <c r="V13" i="1" s="1"/>
  <c r="J14" i="1"/>
  <c r="G15" i="1"/>
  <c r="V15" i="1" s="1"/>
  <c r="V11" i="1" s="1"/>
  <c r="J16" i="1"/>
  <c r="K18" i="1"/>
  <c r="K23" i="1"/>
  <c r="K25" i="1"/>
  <c r="K34" i="1"/>
  <c r="W35" i="1"/>
  <c r="K37" i="1"/>
  <c r="W38" i="1"/>
  <c r="X14" i="1"/>
  <c r="I14" i="1" s="1"/>
  <c r="K24" i="1"/>
  <c r="W36" i="1"/>
  <c r="X36" i="1" s="1"/>
  <c r="I36" i="1" s="1"/>
  <c r="K12" i="1"/>
  <c r="K14" i="1"/>
  <c r="K16" i="1"/>
  <c r="W33" i="1" l="1"/>
  <c r="X13" i="1"/>
  <c r="I13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<sst xmlns="http://schemas.openxmlformats.org/spreadsheetml/2006/main" count="195" uniqueCount="90">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</sst>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</cellStyleXfs>
  <cellXfs count="84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7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5" fillId="6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8" fillId="0" borderId="0" xfId="0" applyFont="1"/>
    <xf numFmtId="165" fontId="19" fillId="5" borderId="1" xfId="10" applyNumberFormat="1" applyFont="1" applyFill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/>
    </xf>
    <xf numFmtId="0" fontId="18" fillId="0" borderId="1" xfId="6" applyFont="1" applyBorder="1"/>
    <xf numFmtId="165" fontId="18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165" fontId="14" fillId="0" borderId="1" xfId="1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7" applyFont="1" applyFill="1" applyBorder="1" applyAlignment="1">
      <alignment wrapText="1"/>
    </xf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  <xf numFmtId="0" fontId="18" fillId="0" borderId="1" xfId="6" applyFont="1" applyFill="1" applyBorder="1"/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A4" sqref="A4:A9"/>
    </sheetView>
  </sheetViews>
  <sheetFormatPr defaultColWidth="9.140625" defaultRowHeight="18.75" x14ac:dyDescent="0.3"/>
  <cols>
    <col min="3" max="3" width="11.7109375" customWidth="1"/>
    <col min="4" max="4" width="12.28515625" style="28" customWidth="1"/>
    <col min="5" max="5" width="11.28515625" customWidth="1"/>
    <col min="6" max="6" width="10" customWidth="1"/>
    <col min="7" max="7" width="11.42578125" customWidth="1"/>
    <col min="8" max="8" width="11.7109375" customWidth="1"/>
    <col min="9" max="9" width="9.140625" style="34"/>
    <col min="10" max="10" width="11.42578125" customWidth="1"/>
    <col min="13" max="13" width="0" hidden="1" customWidth="1"/>
    <col min="14" max="14" width="11.140625" customWidth="1"/>
    <col min="16" max="16" width="11.140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4" ht="15.75" x14ac:dyDescent="0.25">
      <c r="A3" s="49" t="s">
        <v>89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4" ht="15" x14ac:dyDescent="0.25">
      <c r="A4" s="41" t="s">
        <v>0</v>
      </c>
      <c r="B4" s="44" t="s">
        <v>1</v>
      </c>
      <c r="C4" s="51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2"/>
      <c r="N4" s="53" t="s">
        <v>3</v>
      </c>
      <c r="O4" s="51"/>
      <c r="P4" s="51"/>
      <c r="Q4" s="51"/>
      <c r="R4" s="52"/>
    </row>
    <row r="5" spans="1:24" ht="15" x14ac:dyDescent="0.25">
      <c r="A5" s="42"/>
      <c r="B5" s="45"/>
      <c r="C5" s="54" t="s">
        <v>4</v>
      </c>
      <c r="D5" s="55" t="s">
        <v>5</v>
      </c>
      <c r="E5" s="56" t="s">
        <v>6</v>
      </c>
      <c r="F5" s="56" t="s">
        <v>7</v>
      </c>
      <c r="G5" s="56" t="s">
        <v>8</v>
      </c>
      <c r="H5" s="56" t="s">
        <v>9</v>
      </c>
      <c r="I5" s="57" t="s">
        <v>10</v>
      </c>
      <c r="J5" s="56" t="s">
        <v>11</v>
      </c>
      <c r="K5" s="56" t="s">
        <v>12</v>
      </c>
      <c r="L5" s="56" t="s">
        <v>13</v>
      </c>
      <c r="M5" s="58" t="s">
        <v>14</v>
      </c>
      <c r="N5" s="59" t="s">
        <v>4</v>
      </c>
      <c r="O5" s="56" t="s">
        <v>5</v>
      </c>
      <c r="P5" s="56" t="s">
        <v>6</v>
      </c>
      <c r="Q5" s="56" t="s">
        <v>10</v>
      </c>
      <c r="R5" s="58" t="s">
        <v>14</v>
      </c>
    </row>
    <row r="6" spans="1:24" ht="15" x14ac:dyDescent="0.25">
      <c r="A6" s="42"/>
      <c r="B6" s="45"/>
      <c r="C6" s="54"/>
      <c r="D6" s="55"/>
      <c r="E6" s="56"/>
      <c r="F6" s="56"/>
      <c r="G6" s="56"/>
      <c r="H6" s="56"/>
      <c r="I6" s="57"/>
      <c r="J6" s="56"/>
      <c r="K6" s="56"/>
      <c r="L6" s="56"/>
      <c r="M6" s="58"/>
      <c r="N6" s="59"/>
      <c r="O6" s="56"/>
      <c r="P6" s="56"/>
      <c r="Q6" s="56"/>
      <c r="R6" s="58"/>
    </row>
    <row r="7" spans="1:24" ht="15" x14ac:dyDescent="0.25">
      <c r="A7" s="42"/>
      <c r="B7" s="45"/>
      <c r="C7" s="54"/>
      <c r="D7" s="55"/>
      <c r="E7" s="56"/>
      <c r="F7" s="56"/>
      <c r="G7" s="56"/>
      <c r="H7" s="56"/>
      <c r="I7" s="57"/>
      <c r="J7" s="56"/>
      <c r="K7" s="56"/>
      <c r="L7" s="56"/>
      <c r="M7" s="58"/>
      <c r="N7" s="59"/>
      <c r="O7" s="56"/>
      <c r="P7" s="56"/>
      <c r="Q7" s="56"/>
      <c r="R7" s="58"/>
    </row>
    <row r="8" spans="1:24" ht="15" x14ac:dyDescent="0.25">
      <c r="A8" s="42"/>
      <c r="B8" s="45"/>
      <c r="C8" s="60" t="s">
        <v>15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1:24" ht="27" customHeight="1" x14ac:dyDescent="0.25">
      <c r="A9" s="43"/>
      <c r="B9" s="46"/>
      <c r="C9" s="62" t="s">
        <v>16</v>
      </c>
      <c r="D9" s="63" t="s">
        <v>16</v>
      </c>
      <c r="E9" s="64" t="s">
        <v>83</v>
      </c>
      <c r="F9" s="64" t="s">
        <v>84</v>
      </c>
      <c r="G9" s="64" t="s">
        <v>85</v>
      </c>
      <c r="H9" s="64" t="s">
        <v>86</v>
      </c>
      <c r="I9" s="65" t="s">
        <v>17</v>
      </c>
      <c r="J9" s="64" t="s">
        <v>18</v>
      </c>
      <c r="K9" s="64" t="s">
        <v>18</v>
      </c>
      <c r="L9" s="64" t="s">
        <v>87</v>
      </c>
      <c r="M9" s="66"/>
      <c r="N9" s="67" t="s">
        <v>16</v>
      </c>
      <c r="O9" s="64" t="s">
        <v>16</v>
      </c>
      <c r="P9" s="64" t="s">
        <v>88</v>
      </c>
      <c r="Q9" s="64" t="s">
        <v>19</v>
      </c>
      <c r="R9" s="66"/>
    </row>
    <row r="10" spans="1:24" x14ac:dyDescent="0.25">
      <c r="A10" s="9">
        <v>1</v>
      </c>
      <c r="B10" s="9">
        <v>2</v>
      </c>
      <c r="C10" s="68">
        <v>3</v>
      </c>
      <c r="D10" s="69">
        <v>4</v>
      </c>
      <c r="E10" s="68">
        <v>5</v>
      </c>
      <c r="F10" s="70">
        <v>6</v>
      </c>
      <c r="G10" s="68">
        <v>7</v>
      </c>
      <c r="H10" s="70">
        <v>8</v>
      </c>
      <c r="I10" s="71">
        <v>9</v>
      </c>
      <c r="J10" s="70">
        <v>10</v>
      </c>
      <c r="K10" s="68">
        <v>11</v>
      </c>
      <c r="L10" s="70">
        <v>12</v>
      </c>
      <c r="M10" s="68">
        <v>13</v>
      </c>
      <c r="N10" s="70">
        <v>14</v>
      </c>
      <c r="O10" s="68">
        <v>15</v>
      </c>
      <c r="P10" s="70">
        <v>16</v>
      </c>
      <c r="Q10" s="70">
        <v>17</v>
      </c>
      <c r="R10" s="70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9" t="s">
        <v>21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20"/>
      <c r="U11" s="72"/>
      <c r="V11" s="73">
        <f>SUM(V12:V24)</f>
        <v>11</v>
      </c>
      <c r="W11" s="73">
        <f>SUM(W12:W25)</f>
        <v>5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29">
        <v>2516</v>
      </c>
      <c r="D12" s="29">
        <v>474986</v>
      </c>
      <c r="E12" s="26">
        <f t="shared" ref="E12:E25" si="1">IF(D12=0,0,C12/D12)</f>
        <v>5.2969982273161735E-3</v>
      </c>
      <c r="F12" s="27" t="s">
        <v>23</v>
      </c>
      <c r="G12" s="27">
        <f>IF(P12=0,0,E12/P12*100-100)</f>
        <v>87.517796249465562</v>
      </c>
      <c r="H12" s="27" t="s">
        <v>23</v>
      </c>
      <c r="I12" s="35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0</v>
      </c>
      <c r="L12" s="14">
        <f t="shared" ref="L12:L25" si="5">IF(D12=0,2,1)</f>
        <v>1</v>
      </c>
      <c r="M12" s="5"/>
      <c r="N12" s="80">
        <v>1305</v>
      </c>
      <c r="O12" s="80">
        <v>461980</v>
      </c>
      <c r="P12" s="12">
        <f>IF(O12=0,0,N12/O12)</f>
        <v>2.8247976102861597E-3</v>
      </c>
      <c r="Q12" s="4"/>
      <c r="R12" s="5"/>
      <c r="S12" s="20" t="s">
        <v>24</v>
      </c>
      <c r="T12" s="25">
        <v>1</v>
      </c>
      <c r="U12" s="74">
        <v>5.6039999999999996E-3</v>
      </c>
      <c r="V12" s="75">
        <f>IF(G12&lt;3,0,(IF(G12&gt;=7,1,0.5)))</f>
        <v>1</v>
      </c>
      <c r="W12" s="76">
        <f>IF(E12=1,1,(IF(E12&gt;U12,0.5,0)))</f>
        <v>0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29">
        <v>568</v>
      </c>
      <c r="D13" s="29">
        <v>1964</v>
      </c>
      <c r="E13" s="26">
        <f t="shared" si="1"/>
        <v>0.28920570264765783</v>
      </c>
      <c r="F13" s="27" t="s">
        <v>23</v>
      </c>
      <c r="G13" s="27">
        <f>IF(P13=0,0,E13/P13*100-100)</f>
        <v>103.11970611188306</v>
      </c>
      <c r="H13" s="27" t="s">
        <v>23</v>
      </c>
      <c r="I13" s="35">
        <f t="shared" si="2"/>
        <v>2</v>
      </c>
      <c r="J13" s="23">
        <f t="shared" si="3"/>
        <v>0</v>
      </c>
      <c r="K13" s="4">
        <f t="shared" si="4"/>
        <v>1</v>
      </c>
      <c r="L13" s="14">
        <f t="shared" si="5"/>
        <v>1</v>
      </c>
      <c r="M13" s="5"/>
      <c r="N13" s="80">
        <v>214</v>
      </c>
      <c r="O13" s="80">
        <v>1503</v>
      </c>
      <c r="P13" s="12">
        <f>IF(O13=0,0,N13/O13)</f>
        <v>0.14238190286094476</v>
      </c>
      <c r="Q13" s="4"/>
      <c r="R13" s="5"/>
      <c r="S13" s="20" t="s">
        <v>26</v>
      </c>
      <c r="T13" s="25">
        <v>1</v>
      </c>
      <c r="U13" s="74">
        <v>0.28306399999999998</v>
      </c>
      <c r="V13" s="75">
        <f>IF(G13&lt;5,0,(IF(G13&gt;=10,2,1)))</f>
        <v>2</v>
      </c>
      <c r="W13" s="75">
        <f>IF(E13=1,2,(IF(E13&gt;U13,1,0)))</f>
        <v>1</v>
      </c>
      <c r="X13" s="19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29">
        <v>11</v>
      </c>
      <c r="D14" s="29">
        <v>79</v>
      </c>
      <c r="E14" s="26">
        <f t="shared" si="1"/>
        <v>0.13924050632911392</v>
      </c>
      <c r="F14" s="27" t="s">
        <v>23</v>
      </c>
      <c r="G14" s="27">
        <f>IF(P14=0,0,E14/P14*100-100)</f>
        <v>-40.325497287522602</v>
      </c>
      <c r="H14" s="27" t="s">
        <v>23</v>
      </c>
      <c r="I14" s="35">
        <f t="shared" si="2"/>
        <v>0.5</v>
      </c>
      <c r="J14" s="23">
        <f t="shared" si="3"/>
        <v>0</v>
      </c>
      <c r="K14" s="4">
        <f t="shared" si="4"/>
        <v>1</v>
      </c>
      <c r="L14" s="14">
        <f t="shared" si="5"/>
        <v>1</v>
      </c>
      <c r="M14" s="5"/>
      <c r="N14" s="80">
        <v>7</v>
      </c>
      <c r="O14" s="80">
        <v>30</v>
      </c>
      <c r="P14" s="12">
        <f>IF(O14=0,0,N14/O14)</f>
        <v>0.23333333333333334</v>
      </c>
      <c r="Q14" s="4"/>
      <c r="R14" s="5"/>
      <c r="S14" s="20" t="s">
        <v>28</v>
      </c>
      <c r="T14" s="25">
        <v>1</v>
      </c>
      <c r="U14" s="74">
        <v>4.7390000000000002E-2</v>
      </c>
      <c r="V14" s="75">
        <f>IF(G14&lt;5,0,(IF(G14&gt;=10,1,0.5)))</f>
        <v>0</v>
      </c>
      <c r="W14" s="75">
        <f>IF(E14=1,1,(IF(E14&gt;U14,0.5,0)))</f>
        <v>0.5</v>
      </c>
      <c r="X14" s="19">
        <f t="shared" si="0"/>
        <v>0.5</v>
      </c>
    </row>
    <row r="15" spans="1:24" ht="23.25" customHeight="1" x14ac:dyDescent="0.25">
      <c r="A15" s="1">
        <v>4</v>
      </c>
      <c r="B15" s="2" t="s">
        <v>29</v>
      </c>
      <c r="C15" s="29">
        <v>7</v>
      </c>
      <c r="D15" s="29">
        <v>72</v>
      </c>
      <c r="E15" s="26">
        <f t="shared" si="1"/>
        <v>9.7222222222222224E-2</v>
      </c>
      <c r="F15" s="27" t="s">
        <v>23</v>
      </c>
      <c r="G15" s="27">
        <f>IF(P15=0,0,E15/P15*100-100)</f>
        <v>-7.6388888888888857</v>
      </c>
      <c r="H15" s="27" t="s">
        <v>23</v>
      </c>
      <c r="I15" s="35">
        <f t="shared" si="2"/>
        <v>0</v>
      </c>
      <c r="J15" s="23">
        <f t="shared" si="3"/>
        <v>0</v>
      </c>
      <c r="K15" s="4">
        <f t="shared" si="4"/>
        <v>0</v>
      </c>
      <c r="L15" s="14">
        <f t="shared" si="5"/>
        <v>1</v>
      </c>
      <c r="M15" s="5"/>
      <c r="N15" s="80">
        <v>6</v>
      </c>
      <c r="O15" s="80">
        <v>57</v>
      </c>
      <c r="P15" s="12">
        <f>IF(O15=0,0,N15/O15)</f>
        <v>0.10526315789473684</v>
      </c>
      <c r="Q15" s="4"/>
      <c r="R15" s="5"/>
      <c r="S15" s="20" t="s">
        <v>30</v>
      </c>
      <c r="T15" s="25">
        <v>1</v>
      </c>
      <c r="U15" s="74">
        <v>9.8083000000000004E-2</v>
      </c>
      <c r="V15" s="75">
        <f>IF(G15&lt;5,0,(IF(G15&gt;=10,1,0.5)))</f>
        <v>0</v>
      </c>
      <c r="W15" s="75">
        <f>IF(E15=1,1,(IF(E15&gt;U15,0.5,0)))</f>
        <v>0</v>
      </c>
      <c r="X15" s="19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29">
        <v>52</v>
      </c>
      <c r="D16" s="29">
        <v>361</v>
      </c>
      <c r="E16" s="26">
        <f t="shared" si="1"/>
        <v>0.1440443213296399</v>
      </c>
      <c r="F16" s="27" t="s">
        <v>23</v>
      </c>
      <c r="G16" s="27">
        <f>IF(P16=0,0,E16/P16*100-100)</f>
        <v>319.52908587257627</v>
      </c>
      <c r="H16" s="27" t="s">
        <v>23</v>
      </c>
      <c r="I16" s="35">
        <f t="shared" si="2"/>
        <v>1</v>
      </c>
      <c r="J16" s="23">
        <f t="shared" si="3"/>
        <v>0</v>
      </c>
      <c r="K16" s="4">
        <f t="shared" si="4"/>
        <v>1</v>
      </c>
      <c r="L16" s="14">
        <f t="shared" si="5"/>
        <v>1</v>
      </c>
      <c r="M16" s="5"/>
      <c r="N16" s="80">
        <v>8</v>
      </c>
      <c r="O16" s="80">
        <v>233</v>
      </c>
      <c r="P16" s="12">
        <f>IF(O16=0,0,N16/O16)</f>
        <v>3.4334763948497854E-2</v>
      </c>
      <c r="Q16" s="4"/>
      <c r="R16" s="5"/>
      <c r="S16" s="20" t="s">
        <v>32</v>
      </c>
      <c r="T16" s="25">
        <v>1</v>
      </c>
      <c r="U16" s="74">
        <v>0.10895000000000001</v>
      </c>
      <c r="V16" s="75">
        <f>IF(G16&lt;5,0,(IF(G16&gt;=10,1,0.5)))</f>
        <v>1</v>
      </c>
      <c r="W16" s="75">
        <f>IF(E16=1,1,(IF(E16&gt;U16,0.5,0)))</f>
        <v>0.5</v>
      </c>
      <c r="X16" s="19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31">
        <v>18332</v>
      </c>
      <c r="D17" s="30">
        <v>21117</v>
      </c>
      <c r="E17" s="26">
        <f t="shared" si="1"/>
        <v>0.86811573613676185</v>
      </c>
      <c r="F17" s="26">
        <v>0.8</v>
      </c>
      <c r="G17" s="27" t="s">
        <v>23</v>
      </c>
      <c r="H17" s="26">
        <f>IF(F17=0,0,E17/F17)</f>
        <v>1.0851446701709522</v>
      </c>
      <c r="I17" s="35">
        <f t="shared" si="2"/>
        <v>2</v>
      </c>
      <c r="J17" s="23">
        <f t="shared" si="3"/>
        <v>0</v>
      </c>
      <c r="K17" s="4">
        <f t="shared" si="4"/>
        <v>0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4">
        <v>1.0210060000000001</v>
      </c>
      <c r="V17" s="75">
        <f>IF(H17&gt;=1,2,0)</f>
        <v>2</v>
      </c>
      <c r="W17" s="75">
        <f>IF(E17&gt;U17,1,0)</f>
        <v>0</v>
      </c>
      <c r="X17" s="19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29">
        <v>184</v>
      </c>
      <c r="D18" s="29">
        <v>1814</v>
      </c>
      <c r="E18" s="26">
        <f t="shared" si="1"/>
        <v>0.10143329658213891</v>
      </c>
      <c r="F18" s="27" t="s">
        <v>23</v>
      </c>
      <c r="G18" s="27">
        <f>IF(P18=0,0,E18/P18*100-100)</f>
        <v>602.65610905081678</v>
      </c>
      <c r="H18" s="27" t="s">
        <v>23</v>
      </c>
      <c r="I18" s="35">
        <f t="shared" si="2"/>
        <v>2</v>
      </c>
      <c r="J18" s="23">
        <f t="shared" si="3"/>
        <v>0</v>
      </c>
      <c r="K18" s="4">
        <f t="shared" si="4"/>
        <v>0</v>
      </c>
      <c r="L18" s="14">
        <f t="shared" si="5"/>
        <v>1</v>
      </c>
      <c r="M18" s="5"/>
      <c r="N18" s="80">
        <v>22</v>
      </c>
      <c r="O18" s="80">
        <v>1524</v>
      </c>
      <c r="P18" s="12">
        <f>IF(O18=0,0,N18/O18)</f>
        <v>1.4435695538057743E-2</v>
      </c>
      <c r="Q18" s="4"/>
      <c r="R18" s="5"/>
      <c r="S18" s="20" t="s">
        <v>36</v>
      </c>
      <c r="T18" s="25">
        <v>1</v>
      </c>
      <c r="U18" s="74">
        <v>0.18248900000000001</v>
      </c>
      <c r="V18" s="75">
        <f>IF(G18&lt;3,0,(IF(G18&gt;=7,2,1)))</f>
        <v>2</v>
      </c>
      <c r="W18" s="75">
        <f>IF(E18=1,2,(IF(E18&gt;U18,1,0)))</f>
        <v>0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29">
        <v>97</v>
      </c>
      <c r="D19" s="29">
        <v>1814</v>
      </c>
      <c r="E19" s="26">
        <f t="shared" si="1"/>
        <v>5.3472987872105845E-2</v>
      </c>
      <c r="F19" s="27" t="s">
        <v>23</v>
      </c>
      <c r="G19" s="27">
        <f>IF(P19=0,0,E19/P19*100-100)</f>
        <v>40.504885374291916</v>
      </c>
      <c r="H19" s="27" t="s">
        <v>23</v>
      </c>
      <c r="I19" s="35">
        <f t="shared" si="2"/>
        <v>0.5</v>
      </c>
      <c r="J19" s="23">
        <f>IF(AND(E19=0,D19&lt;&gt;0),1,0)</f>
        <v>0</v>
      </c>
      <c r="K19" s="4">
        <f>IF(E19&lt;U19,1,0)</f>
        <v>1</v>
      </c>
      <c r="L19" s="14">
        <f t="shared" si="5"/>
        <v>1</v>
      </c>
      <c r="M19" s="5"/>
      <c r="N19" s="80">
        <v>58</v>
      </c>
      <c r="O19" s="80">
        <v>1524</v>
      </c>
      <c r="P19" s="12">
        <f>IF(O19=0,0,N19/O19)</f>
        <v>3.805774278215223E-2</v>
      </c>
      <c r="Q19" s="4"/>
      <c r="R19" s="5"/>
      <c r="S19" s="20" t="s">
        <v>38</v>
      </c>
      <c r="T19" s="25">
        <v>1</v>
      </c>
      <c r="U19" s="74">
        <v>0.105306</v>
      </c>
      <c r="V19" s="75">
        <f>IF(G19&gt;-5,0,(IF(G19&lt;=-10,1,0.5)))</f>
        <v>0</v>
      </c>
      <c r="W19" s="75">
        <f>IF(E19=0,1,(IF(E19&lt;U19,0.5,0)))</f>
        <v>0.5</v>
      </c>
      <c r="X19" s="19">
        <f t="shared" si="0"/>
        <v>0.5</v>
      </c>
    </row>
    <row r="20" spans="1:24" ht="23.25" customHeight="1" x14ac:dyDescent="0.25">
      <c r="A20" s="1">
        <v>9</v>
      </c>
      <c r="B20" s="2" t="s">
        <v>39</v>
      </c>
      <c r="C20" s="29">
        <v>20</v>
      </c>
      <c r="D20" s="29">
        <v>303</v>
      </c>
      <c r="E20" s="26">
        <f t="shared" si="1"/>
        <v>6.6006600660066E-2</v>
      </c>
      <c r="F20" s="26">
        <v>0.8</v>
      </c>
      <c r="G20" s="27" t="s">
        <v>23</v>
      </c>
      <c r="H20" s="26">
        <f>IF(F20=0,0,E20/F20)</f>
        <v>8.2508250825082494E-2</v>
      </c>
      <c r="I20" s="35">
        <f t="shared" si="2"/>
        <v>0</v>
      </c>
      <c r="J20" s="24" t="s">
        <v>23</v>
      </c>
      <c r="K20" s="4">
        <f>IF(E20&gt;U20,1,0)</f>
        <v>0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4">
        <v>9.6269999999999994E-2</v>
      </c>
      <c r="V20" s="75">
        <f>IF(H20&gt;=1,1,0)</f>
        <v>0</v>
      </c>
      <c r="W20" s="75">
        <f>IF(E20&gt;U20,0.5,0)</f>
        <v>0</v>
      </c>
      <c r="X20" s="19">
        <f t="shared" si="0"/>
        <v>0</v>
      </c>
    </row>
    <row r="21" spans="1:24" ht="23.25" customHeight="1" x14ac:dyDescent="0.25">
      <c r="A21" s="1">
        <v>10</v>
      </c>
      <c r="B21" s="2" t="s">
        <v>41</v>
      </c>
      <c r="C21" s="29">
        <v>0</v>
      </c>
      <c r="D21" s="29">
        <v>12</v>
      </c>
      <c r="E21" s="26">
        <f t="shared" si="1"/>
        <v>0</v>
      </c>
      <c r="F21" s="26">
        <v>0.95</v>
      </c>
      <c r="G21" s="27" t="s">
        <v>23</v>
      </c>
      <c r="H21" s="26">
        <f>IF(F21=0,0,E21/F21)</f>
        <v>0</v>
      </c>
      <c r="I21" s="35">
        <f t="shared" si="2"/>
        <v>0</v>
      </c>
      <c r="J21" s="24" t="s">
        <v>23</v>
      </c>
      <c r="K21" s="4">
        <f>IF(E21&gt;U21,1,0)</f>
        <v>0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4">
        <v>9.4241000000000005E-2</v>
      </c>
      <c r="V21" s="75">
        <f>IF(H21&gt;=1,1,0)</f>
        <v>0</v>
      </c>
      <c r="W21" s="75">
        <f>IF(E21&gt;U21,0.5,0)</f>
        <v>0</v>
      </c>
      <c r="X21" s="19">
        <f t="shared" si="0"/>
        <v>0</v>
      </c>
    </row>
    <row r="22" spans="1:24" ht="23.25" customHeight="1" x14ac:dyDescent="0.25">
      <c r="A22" s="1">
        <v>11</v>
      </c>
      <c r="B22" s="2" t="s">
        <v>43</v>
      </c>
      <c r="C22" s="29">
        <v>8</v>
      </c>
      <c r="D22" s="29">
        <v>56</v>
      </c>
      <c r="E22" s="26">
        <f t="shared" si="1"/>
        <v>0.14285714285714285</v>
      </c>
      <c r="F22" s="26">
        <v>0.85</v>
      </c>
      <c r="G22" s="27" t="s">
        <v>23</v>
      </c>
      <c r="H22" s="26">
        <f>IF(F22=0,0,E22/F22)</f>
        <v>0.16806722689075629</v>
      </c>
      <c r="I22" s="35">
        <f t="shared" si="2"/>
        <v>1</v>
      </c>
      <c r="J22" s="24" t="s">
        <v>23</v>
      </c>
      <c r="K22" s="4">
        <f>IF(E22&gt;U22,1,0)</f>
        <v>1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4">
        <v>4.7871999999999998E-2</v>
      </c>
      <c r="V22" s="75">
        <f>IF(H22&gt;=1,2,0)</f>
        <v>0</v>
      </c>
      <c r="W22" s="75">
        <f>IF(E22&gt;U22,1,0)</f>
        <v>1</v>
      </c>
      <c r="X22" s="19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29">
        <v>543</v>
      </c>
      <c r="D23" s="29">
        <v>9927</v>
      </c>
      <c r="E23" s="26">
        <f t="shared" si="1"/>
        <v>5.4699304925959508E-2</v>
      </c>
      <c r="F23" s="27" t="s">
        <v>23</v>
      </c>
      <c r="G23" s="27">
        <f>IF(P23=0,0,E23/P23*100-100)</f>
        <v>-46.421219918884951</v>
      </c>
      <c r="H23" s="27" t="s">
        <v>23</v>
      </c>
      <c r="I23" s="35">
        <f t="shared" si="2"/>
        <v>1</v>
      </c>
      <c r="J23" s="23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80">
        <v>371</v>
      </c>
      <c r="O23" s="80">
        <v>3634</v>
      </c>
      <c r="P23" s="12">
        <f>IF(O23=0,0,N23/O23)</f>
        <v>0.10209135938359934</v>
      </c>
      <c r="Q23" s="4"/>
      <c r="R23" s="5"/>
      <c r="S23" s="20" t="s">
        <v>46</v>
      </c>
      <c r="T23" s="25">
        <v>1</v>
      </c>
      <c r="U23" s="74">
        <v>3.8483999999999997E-2</v>
      </c>
      <c r="V23" s="75">
        <f>IF(G23&gt;-5,0,(IF(G23&lt;=-10,1,0.5)))</f>
        <v>1</v>
      </c>
      <c r="W23" s="75">
        <f>IF(E23=0,1,(IF(E23&lt;U23,0.5,0)))</f>
        <v>0</v>
      </c>
      <c r="X23" s="19">
        <f t="shared" si="0"/>
        <v>1</v>
      </c>
    </row>
    <row r="24" spans="1:24" ht="23.25" customHeight="1" x14ac:dyDescent="0.25">
      <c r="A24" s="1">
        <v>13</v>
      </c>
      <c r="B24" s="2" t="s">
        <v>47</v>
      </c>
      <c r="C24" s="29">
        <v>176</v>
      </c>
      <c r="D24" s="29">
        <v>592</v>
      </c>
      <c r="E24" s="26">
        <f t="shared" si="1"/>
        <v>0.29729729729729731</v>
      </c>
      <c r="F24" s="27" t="s">
        <v>23</v>
      </c>
      <c r="G24" s="27">
        <f>IF(P24=0,0,E24/P24*100-100)</f>
        <v>-13.615502294747571</v>
      </c>
      <c r="H24" s="27" t="s">
        <v>23</v>
      </c>
      <c r="I24" s="35">
        <f t="shared" si="2"/>
        <v>2</v>
      </c>
      <c r="J24" s="23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80">
        <v>106</v>
      </c>
      <c r="O24" s="80">
        <v>308</v>
      </c>
      <c r="P24" s="12">
        <f>IF(O24=0,0,N24/O24)</f>
        <v>0.34415584415584416</v>
      </c>
      <c r="Q24" s="4"/>
      <c r="R24" s="5"/>
      <c r="S24" s="20" t="s">
        <v>48</v>
      </c>
      <c r="T24" s="25">
        <v>1</v>
      </c>
      <c r="U24" s="74">
        <v>0.31700600000000001</v>
      </c>
      <c r="V24" s="75">
        <f>IF(G24&gt;-3,0,(IF(G24&lt;=-7,2,1)))</f>
        <v>2</v>
      </c>
      <c r="W24" s="75">
        <f>IF(E24=0,2,(IF(E24&lt;U24,1,0)))</f>
        <v>1</v>
      </c>
      <c r="X24" s="19">
        <f t="shared" si="0"/>
        <v>2</v>
      </c>
    </row>
    <row r="25" spans="1:24" ht="23.25" customHeight="1" x14ac:dyDescent="0.25">
      <c r="A25" s="1">
        <v>14</v>
      </c>
      <c r="B25" s="6" t="s">
        <v>49</v>
      </c>
      <c r="C25" s="29">
        <v>710</v>
      </c>
      <c r="D25" s="29">
        <v>1447</v>
      </c>
      <c r="E25" s="26">
        <f t="shared" si="1"/>
        <v>0.49067035245335178</v>
      </c>
      <c r="F25" s="27" t="s">
        <v>23</v>
      </c>
      <c r="G25" s="27">
        <f>IF(P25=0,0,E25/P25*100-100)</f>
        <v>30.171958209683339</v>
      </c>
      <c r="H25" s="27" t="s">
        <v>23</v>
      </c>
      <c r="I25" s="35">
        <f t="shared" si="2"/>
        <v>0.5</v>
      </c>
      <c r="J25" s="23">
        <f>IF(AND(E25=0,D25&lt;&gt;0),1,0)</f>
        <v>0</v>
      </c>
      <c r="K25" s="4">
        <f>IF(E25&lt;U25,1,0)</f>
        <v>1</v>
      </c>
      <c r="L25" s="14">
        <f t="shared" si="5"/>
        <v>1</v>
      </c>
      <c r="M25" s="5"/>
      <c r="N25" s="80">
        <v>170</v>
      </c>
      <c r="O25" s="80">
        <v>451</v>
      </c>
      <c r="P25" s="12">
        <f>IF(O25=0,0,N25/O25)</f>
        <v>0.37694013303769403</v>
      </c>
      <c r="Q25" s="4"/>
      <c r="R25" s="5"/>
      <c r="S25" s="20" t="s">
        <v>50</v>
      </c>
      <c r="T25" s="25">
        <v>1</v>
      </c>
      <c r="U25" s="74">
        <v>0.62723799999999996</v>
      </c>
      <c r="V25" s="75">
        <f>IF(G25&gt;-5,0,(IF(G25&lt;=-10,1,0.5)))</f>
        <v>0</v>
      </c>
      <c r="W25" s="75">
        <f>IF(E25=0,1,(IF(E25&lt;U25,0.5,0)))</f>
        <v>0.5</v>
      </c>
      <c r="X25" s="19">
        <f t="shared" si="0"/>
        <v>0.5</v>
      </c>
    </row>
    <row r="26" spans="1:24" ht="23.25" customHeight="1" x14ac:dyDescent="0.25">
      <c r="A26" s="15"/>
      <c r="B26" s="15"/>
      <c r="C26" s="39" t="s">
        <v>51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20"/>
      <c r="T26" s="25">
        <v>1</v>
      </c>
      <c r="U26" s="77"/>
      <c r="V26" s="75">
        <f>SUM(V27:V32)</f>
        <v>7</v>
      </c>
      <c r="W26" s="75">
        <f>SUM(W27:W32)</f>
        <v>1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2">
        <v>1771</v>
      </c>
      <c r="D27" s="30">
        <v>1809</v>
      </c>
      <c r="E27" s="26">
        <f t="shared" ref="E27:E32" si="6">IF(D27=0,0,C27/D27)</f>
        <v>0.97899391929242674</v>
      </c>
      <c r="F27" s="26">
        <v>0.95</v>
      </c>
      <c r="G27" s="27" t="s">
        <v>23</v>
      </c>
      <c r="H27" s="26">
        <f t="shared" ref="H27:H32" si="7">IF(F27=0,0,E27/F27)</f>
        <v>1.0305199150446598</v>
      </c>
      <c r="I27" s="83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4">
        <v>0.97558900000000004</v>
      </c>
      <c r="V27" s="78">
        <f>IF(H27&gt;=1,1,0)</f>
        <v>1</v>
      </c>
      <c r="W27" s="75">
        <f>IF(E27&gt;U27,0.5,0)</f>
        <v>0.5</v>
      </c>
      <c r="X27" s="19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2">
        <v>36</v>
      </c>
      <c r="D28" s="30">
        <v>36</v>
      </c>
      <c r="E28" s="26">
        <f t="shared" si="6"/>
        <v>1</v>
      </c>
      <c r="F28" s="26">
        <v>0.78</v>
      </c>
      <c r="G28" s="27" t="s">
        <v>23</v>
      </c>
      <c r="H28" s="26">
        <f t="shared" si="7"/>
        <v>1.2820512820512819</v>
      </c>
      <c r="I28" s="35">
        <f t="shared" si="8"/>
        <v>1</v>
      </c>
      <c r="J28" s="1" t="s">
        <v>23</v>
      </c>
      <c r="K28" s="4">
        <f t="shared" si="9"/>
        <v>0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4">
        <v>1.280259</v>
      </c>
      <c r="V28" s="75">
        <f>IF(H28&gt;=1,1,0)</f>
        <v>1</v>
      </c>
      <c r="W28" s="75">
        <f>IF(E28&gt;U28,0.5,0)</f>
        <v>0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2">
        <v>82</v>
      </c>
      <c r="D29" s="30">
        <v>75</v>
      </c>
      <c r="E29" s="26">
        <f t="shared" si="6"/>
        <v>1.0933333333333333</v>
      </c>
      <c r="F29" s="26">
        <v>0.8</v>
      </c>
      <c r="G29" s="27" t="s">
        <v>23</v>
      </c>
      <c r="H29" s="26">
        <f t="shared" si="7"/>
        <v>1.3666666666666665</v>
      </c>
      <c r="I29" s="35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4">
        <v>1.252564</v>
      </c>
      <c r="V29" s="75">
        <f>IF(H29&gt;=1,1,0)</f>
        <v>1</v>
      </c>
      <c r="W29" s="75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2">
        <v>79</v>
      </c>
      <c r="D30" s="30">
        <v>53</v>
      </c>
      <c r="E30" s="26">
        <f t="shared" si="6"/>
        <v>1.4905660377358489</v>
      </c>
      <c r="F30" s="26">
        <v>0.9</v>
      </c>
      <c r="G30" s="27" t="s">
        <v>23</v>
      </c>
      <c r="H30" s="26">
        <f t="shared" si="7"/>
        <v>1.6561844863731654</v>
      </c>
      <c r="I30" s="35">
        <f t="shared" si="8"/>
        <v>1</v>
      </c>
      <c r="J30" s="1" t="s">
        <v>23</v>
      </c>
      <c r="K30" s="4">
        <f t="shared" si="9"/>
        <v>1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4">
        <v>1.133823</v>
      </c>
      <c r="V30" s="75">
        <f>IF(H30&gt;=1,1,0)</f>
        <v>1</v>
      </c>
      <c r="W30" s="75">
        <f>IF(E30&gt;U30,0.5,0)</f>
        <v>0.5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2">
        <v>51</v>
      </c>
      <c r="D31" s="30">
        <v>51</v>
      </c>
      <c r="E31" s="26">
        <f t="shared" si="6"/>
        <v>1</v>
      </c>
      <c r="F31" s="26">
        <v>0.9</v>
      </c>
      <c r="G31" s="27" t="s">
        <v>23</v>
      </c>
      <c r="H31" s="26">
        <f t="shared" si="7"/>
        <v>1.1111111111111112</v>
      </c>
      <c r="I31" s="35">
        <f t="shared" si="8"/>
        <v>2</v>
      </c>
      <c r="J31" s="1" t="s">
        <v>23</v>
      </c>
      <c r="K31" s="4">
        <f t="shared" si="9"/>
        <v>0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4">
        <v>1.15907</v>
      </c>
      <c r="V31" s="75">
        <f>IF(H31&gt;=1,2,0)</f>
        <v>2</v>
      </c>
      <c r="W31" s="75">
        <f>IF(E31&gt;U31,1,0)</f>
        <v>0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2">
        <v>5</v>
      </c>
      <c r="D32" s="30">
        <v>5</v>
      </c>
      <c r="E32" s="26">
        <f t="shared" si="6"/>
        <v>1</v>
      </c>
      <c r="F32" s="26">
        <v>0.85</v>
      </c>
      <c r="G32" s="27" t="s">
        <v>23</v>
      </c>
      <c r="H32" s="26">
        <f t="shared" si="7"/>
        <v>1.1764705882352942</v>
      </c>
      <c r="I32" s="35">
        <f t="shared" si="8"/>
        <v>1</v>
      </c>
      <c r="J32" s="1" t="s">
        <v>23</v>
      </c>
      <c r="K32" s="4">
        <f t="shared" si="9"/>
        <v>0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4">
        <v>1.1108070000000001</v>
      </c>
      <c r="V32" s="75">
        <f>IF(H32&gt;=1,1,0)</f>
        <v>1</v>
      </c>
      <c r="W32" s="75">
        <f>IF(E32&gt;U32,0.5,0)</f>
        <v>0</v>
      </c>
      <c r="X32" s="19">
        <f t="shared" si="0"/>
        <v>1</v>
      </c>
    </row>
    <row r="33" spans="1:24" ht="23.25" customHeight="1" x14ac:dyDescent="0.25">
      <c r="A33" s="15"/>
      <c r="B33" s="15"/>
      <c r="C33" s="39" t="s">
        <v>63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20"/>
      <c r="T33" s="25">
        <v>1</v>
      </c>
      <c r="U33" s="77"/>
      <c r="V33" s="75">
        <f>SUM(V34:V38)</f>
        <v>4</v>
      </c>
      <c r="W33" s="75">
        <f>SUM(W34:W38)</f>
        <v>2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1">
        <v>9</v>
      </c>
      <c r="D34" s="30">
        <v>51</v>
      </c>
      <c r="E34" s="26">
        <f>IF(D34=0,0,C34/D34)</f>
        <v>0.17647058823529413</v>
      </c>
      <c r="F34" s="27" t="s">
        <v>23</v>
      </c>
      <c r="G34" s="27">
        <f>IF(P34=0,0,E34/P34*100-100)</f>
        <v>29.946524064171143</v>
      </c>
      <c r="H34" s="27" t="s">
        <v>23</v>
      </c>
      <c r="I34" s="36">
        <f>IF(L34=1,X34,0)</f>
        <v>1</v>
      </c>
      <c r="J34" s="4">
        <f>IF(E34=1,1,0)</f>
        <v>0</v>
      </c>
      <c r="K34" s="4">
        <f>IF(E34&gt;U34,1,0)</f>
        <v>1</v>
      </c>
      <c r="L34" s="14">
        <f>IF(D34=0,2,1)</f>
        <v>1</v>
      </c>
      <c r="M34" s="5"/>
      <c r="N34" s="81">
        <v>11</v>
      </c>
      <c r="O34" s="82">
        <v>81</v>
      </c>
      <c r="P34" s="26">
        <f>IF(O34=0,0,N34/O34)</f>
        <v>0.13580246913580246</v>
      </c>
      <c r="Q34" s="4"/>
      <c r="R34" s="5"/>
      <c r="S34" s="20" t="s">
        <v>78</v>
      </c>
      <c r="T34" s="25">
        <v>1</v>
      </c>
      <c r="U34" s="74">
        <v>0.120681</v>
      </c>
      <c r="V34" s="75">
        <f>IF(G34&lt;5,0,(IF(G34&gt;=10,1,0.5)))</f>
        <v>1</v>
      </c>
      <c r="W34" s="75">
        <f>IF(E34=1,1,(IF(E34&gt;U34,0.5,0)))</f>
        <v>0.5</v>
      </c>
      <c r="X34" s="19">
        <f t="shared" si="0"/>
        <v>1</v>
      </c>
    </row>
    <row r="35" spans="1:24" ht="23.25" customHeight="1" x14ac:dyDescent="0.3">
      <c r="A35" s="1">
        <v>22</v>
      </c>
      <c r="B35" s="2" t="s">
        <v>65</v>
      </c>
      <c r="C35" s="31">
        <v>94</v>
      </c>
      <c r="D35" s="30">
        <v>125</v>
      </c>
      <c r="E35" s="26">
        <f>IF(D35=0,0,C35/D35)</f>
        <v>0.752</v>
      </c>
      <c r="F35" s="26">
        <v>0.45</v>
      </c>
      <c r="G35" s="27" t="s">
        <v>23</v>
      </c>
      <c r="H35" s="27">
        <f>IF(F35=0,0,E35/F35)</f>
        <v>1.671111111111111</v>
      </c>
      <c r="I35" s="37">
        <f>IF(L35=1,X35,0)</f>
        <v>1</v>
      </c>
      <c r="J35" s="1" t="s">
        <v>23</v>
      </c>
      <c r="K35" s="4">
        <f>IF(E35&gt;U35,1,0)</f>
        <v>1</v>
      </c>
      <c r="L35" s="14">
        <f>IF(D35=0,2,1)</f>
        <v>1</v>
      </c>
      <c r="M35" s="5"/>
      <c r="N35" s="22" t="s">
        <v>23</v>
      </c>
      <c r="O35" s="22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4">
        <v>0.43128699999999998</v>
      </c>
      <c r="V35" s="75">
        <f>IF(H35&gt;=1,1,0)</f>
        <v>1</v>
      </c>
      <c r="W35" s="75">
        <f>IF(E35&gt;U35,0.5,0)</f>
        <v>0.5</v>
      </c>
      <c r="X35" s="19">
        <f t="shared" si="0"/>
        <v>1</v>
      </c>
    </row>
    <row r="36" spans="1:24" ht="23.25" customHeight="1" x14ac:dyDescent="0.25">
      <c r="A36" s="1">
        <v>23</v>
      </c>
      <c r="B36" s="2" t="s">
        <v>66</v>
      </c>
      <c r="C36" s="29">
        <v>0</v>
      </c>
      <c r="D36" s="29">
        <v>26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5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80">
        <v>0</v>
      </c>
      <c r="O36" s="80">
        <v>7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4">
        <v>0</v>
      </c>
      <c r="V36" s="75">
        <f>IF(G36&lt;5,0,(IF(G36&gt;=10,1,0.5)))</f>
        <v>0</v>
      </c>
      <c r="W36" s="75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29">
        <v>0</v>
      </c>
      <c r="D37" s="29">
        <v>66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5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80">
        <v>0</v>
      </c>
      <c r="O37" s="80">
        <v>5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4">
        <v>4.64E-4</v>
      </c>
      <c r="V37" s="75">
        <f>IF(G37&lt;5,0,(IF(G37&gt;=10,1,0.5)))</f>
        <v>0</v>
      </c>
      <c r="W37" s="75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1">
        <v>164</v>
      </c>
      <c r="D38" s="33">
        <v>171</v>
      </c>
      <c r="E38" s="26">
        <f>IF(D38=0,0,C38/D38)</f>
        <v>0.95906432748538006</v>
      </c>
      <c r="F38" s="26">
        <v>0.88</v>
      </c>
      <c r="G38" s="27" t="s">
        <v>23</v>
      </c>
      <c r="H38" s="27">
        <f>IF(F38=0,0,E38/F38)</f>
        <v>1.0898458266879318</v>
      </c>
      <c r="I38" s="37">
        <f>IF(L38=1,X38,0)</f>
        <v>2</v>
      </c>
      <c r="J38" s="1" t="s">
        <v>23</v>
      </c>
      <c r="K38" s="4">
        <f>IF(E38&gt;U38,1,0)</f>
        <v>1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4">
        <v>0.92156899999999997</v>
      </c>
      <c r="V38" s="75">
        <f>IF(H38&gt;=1,2,0)</f>
        <v>2</v>
      </c>
      <c r="W38" s="75">
        <f>IF(E38&gt;U38,1,0)</f>
        <v>1</v>
      </c>
      <c r="X38" s="19">
        <f t="shared" si="0"/>
        <v>2</v>
      </c>
    </row>
    <row r="39" spans="1:24" ht="23.25" customHeight="1" x14ac:dyDescent="0.25">
      <c r="A39" s="7"/>
      <c r="B39" s="8"/>
      <c r="C39" s="39" t="s">
        <v>71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U39" s="79"/>
      <c r="V39" s="79"/>
      <c r="W39" s="79"/>
      <c r="X39" s="16"/>
    </row>
    <row r="40" spans="1:24" ht="23.25" customHeight="1" x14ac:dyDescent="0.3">
      <c r="A40" s="1">
        <v>26</v>
      </c>
      <c r="B40" s="2" t="s">
        <v>72</v>
      </c>
      <c r="C40" s="3"/>
      <c r="D40" s="31"/>
      <c r="E40" s="4"/>
      <c r="F40" s="4"/>
      <c r="G40" s="1"/>
      <c r="H40" s="1"/>
      <c r="I40" s="37"/>
      <c r="J40" s="4"/>
      <c r="K40" s="4"/>
      <c r="L40" s="4"/>
      <c r="M40" s="5"/>
      <c r="N40" s="3"/>
      <c r="O40" s="4"/>
      <c r="P40" s="4"/>
      <c r="Q40" s="4"/>
      <c r="R40" s="5"/>
      <c r="U40" s="79"/>
      <c r="V40" s="79"/>
      <c r="W40" s="79"/>
      <c r="X40" s="16"/>
    </row>
    <row r="41" spans="1:24" x14ac:dyDescent="0.3">
      <c r="I41" s="38">
        <f>SUM(I12:I25,I27:I32,I34:I38)</f>
        <v>24.5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2024-01-10T10:24:12Z</cp:lastPrinted>
  <dcterms:created xsi:type="dcterms:W3CDTF">2023-06-02T12:02:42Z</dcterms:created>
  <dcterms:modified xsi:type="dcterms:W3CDTF">2024-01-10T10:25:22Z</dcterms:modified>
  <cp:category/>
  <cp:contentStatus/>
</cp:coreProperties>
</file>